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SKRIPSIII\"/>
    </mc:Choice>
  </mc:AlternateContent>
  <xr:revisionPtr revIDLastSave="0" documentId="13_ncr:1_{5D98EDAD-708D-4D3A-BD64-AF764C06E92A}" xr6:coauthVersionLast="47" xr6:coauthVersionMax="47" xr10:uidLastSave="{00000000-0000-0000-0000-000000000000}"/>
  <bookViews>
    <workbookView xWindow="-108" yWindow="-108" windowWidth="23256" windowHeight="12456" xr2:uid="{C9237895-DC8F-48FF-8CF5-0A5ACE73D36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9" i="1" l="1"/>
  <c r="G39" i="1"/>
  <c r="H39" i="1"/>
  <c r="I39" i="1"/>
  <c r="J39" i="1"/>
  <c r="K39" i="1"/>
  <c r="E39" i="1"/>
  <c r="L38" i="1"/>
  <c r="E24" i="1"/>
  <c r="L24" i="1" s="1"/>
  <c r="F24" i="1"/>
  <c r="G24" i="1"/>
  <c r="H24" i="1"/>
  <c r="I24" i="1"/>
  <c r="J24" i="1"/>
  <c r="D24" i="1"/>
  <c r="K23" i="1"/>
  <c r="L21" i="1"/>
  <c r="V49" i="1"/>
  <c r="V48" i="1"/>
  <c r="Z28" i="1"/>
  <c r="Y28" i="1"/>
  <c r="W28" i="1"/>
  <c r="U28" i="1"/>
  <c r="U27" i="1"/>
  <c r="U26" i="1"/>
  <c r="P29" i="1"/>
  <c r="Q29" i="1"/>
  <c r="R29" i="1"/>
  <c r="S29" i="1"/>
  <c r="T29" i="1"/>
  <c r="O29" i="1"/>
  <c r="T27" i="1"/>
  <c r="T28" i="1"/>
  <c r="T26" i="1"/>
  <c r="O26" i="1"/>
  <c r="R28" i="1"/>
  <c r="P27" i="1"/>
  <c r="P28" i="1"/>
  <c r="O28" i="1"/>
  <c r="N8" i="1"/>
  <c r="E38" i="1"/>
  <c r="F38" i="1"/>
  <c r="G38" i="1"/>
  <c r="H38" i="1"/>
  <c r="I38" i="1"/>
  <c r="J38" i="1"/>
  <c r="K38" i="1"/>
  <c r="D38" i="1"/>
  <c r="F43" i="1" s="1"/>
  <c r="E23" i="1"/>
  <c r="F23" i="1"/>
  <c r="G23" i="1"/>
  <c r="H23" i="1"/>
  <c r="I23" i="1"/>
  <c r="J23" i="1"/>
  <c r="D23" i="1"/>
  <c r="V6" i="1"/>
  <c r="V5" i="1"/>
  <c r="E43" i="1" l="1"/>
</calcChain>
</file>

<file path=xl/sharedStrings.xml><?xml version="1.0" encoding="utf-8"?>
<sst xmlns="http://schemas.openxmlformats.org/spreadsheetml/2006/main" count="86" uniqueCount="47">
  <si>
    <t>2Pelobangan</t>
  </si>
  <si>
    <t>3Bending</t>
  </si>
  <si>
    <t>4Penghalusan</t>
  </si>
  <si>
    <t>5Treatment</t>
  </si>
  <si>
    <t>6Pengeringan</t>
  </si>
  <si>
    <t>7Pengecatan</t>
  </si>
  <si>
    <t>8Oven</t>
  </si>
  <si>
    <t>9Packing</t>
  </si>
  <si>
    <t>Pemotongan</t>
  </si>
  <si>
    <t>current</t>
  </si>
  <si>
    <t>Bagian</t>
  </si>
  <si>
    <t>Seven Waste</t>
  </si>
  <si>
    <t>Overproduction</t>
  </si>
  <si>
    <t>Wait Time</t>
  </si>
  <si>
    <t>Transportation</t>
  </si>
  <si>
    <t>Processing</t>
  </si>
  <si>
    <t>Inventory</t>
  </si>
  <si>
    <t>Motion</t>
  </si>
  <si>
    <t>Defect</t>
  </si>
  <si>
    <t>1Pemotongan</t>
  </si>
  <si>
    <t>Rata-rata</t>
  </si>
  <si>
    <t>Bobot</t>
  </si>
  <si>
    <r>
      <t>VALSAT</t>
    </r>
    <r>
      <rPr>
        <i/>
        <sz val="10"/>
        <color rgb="FF000000"/>
        <rFont val="Times New Roman"/>
        <family val="1"/>
      </rPr>
      <t>tools</t>
    </r>
  </si>
  <si>
    <t>Process Activity Mapping</t>
  </si>
  <si>
    <t>Supply Chain Response Matrix</t>
  </si>
  <si>
    <t>Demand Ampification Mapping</t>
  </si>
  <si>
    <t>Decision Point Analysis</t>
  </si>
  <si>
    <t>Quality Filter Mapping</t>
  </si>
  <si>
    <t>Production Variety Funnel</t>
  </si>
  <si>
    <t>Physical Structure</t>
  </si>
  <si>
    <t>Total</t>
  </si>
  <si>
    <t>Kategori</t>
  </si>
  <si>
    <t>O</t>
  </si>
  <si>
    <t>T</t>
  </si>
  <si>
    <t>I</t>
  </si>
  <si>
    <t>S</t>
  </si>
  <si>
    <t>D</t>
  </si>
  <si>
    <t>Jumlah</t>
  </si>
  <si>
    <t>VA</t>
  </si>
  <si>
    <t>NVA</t>
  </si>
  <si>
    <t>NNVA</t>
  </si>
  <si>
    <t>Total Waktu</t>
  </si>
  <si>
    <t>Presentase</t>
  </si>
  <si>
    <t>LT/NVA</t>
  </si>
  <si>
    <t>CT/VA</t>
  </si>
  <si>
    <t>FUTURE</t>
  </si>
  <si>
    <t>Persentase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</si>
</sst>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i/>
      <sz val="10"/>
      <color rgb="FF000000"/>
      <name val="Times New Roman"/>
      <family val="1"/>
    </font>
    <font>
      <sz val="10"/>
      <color theme="1"/>
      <name val="Times New Roman"/>
      <family val="1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30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center" vertical="center" textRotation="90" wrapText="1"/>
    </xf>
    <xf numFmtId="0" fontId="1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0" fillId="2" borderId="0" xfId="0" applyFill="1"/>
    <xf numFmtId="9" fontId="1" fillId="0" borderId="1" xfId="0" applyNumberFormat="1" applyFont="1" applyBorder="1" applyAlignment="1">
      <alignment horizontal="center" vertical="center" wrapText="1"/>
    </xf>
    <xf numFmtId="10" fontId="1" fillId="0" borderId="1" xfId="1" applyNumberFormat="1" applyFont="1" applyBorder="1" applyAlignment="1">
      <alignment horizontal="center" vertical="center" wrapText="1"/>
    </xf>
    <xf numFmtId="9" fontId="0" fillId="0" borderId="0" xfId="1" applyFont="1"/>
    <xf numFmtId="10" fontId="0" fillId="0" borderId="0" xfId="1" applyNumberFormat="1" applyFont="1"/>
    <xf numFmtId="0" fontId="0" fillId="0" borderId="0" xfId="1" applyNumberFormat="1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9" fontId="0" fillId="0" borderId="0" xfId="0" applyNumberFormat="1"/>
    <xf numFmtId="0" fontId="0" fillId="0" borderId="1" xfId="0" applyBorder="1"/>
    <xf numFmtId="0" fontId="2" fillId="0" borderId="1" xfId="0" applyFont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5" fillId="0" borderId="1" xfId="0" applyFont="1" applyBorder="1"/>
    <xf numFmtId="2" fontId="3" fillId="0" borderId="1" xfId="0" applyNumberFormat="1" applyFont="1" applyBorder="1"/>
    <xf numFmtId="9" fontId="5" fillId="0" borderId="1" xfId="1" applyFont="1" applyBorder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3" fillId="0" borderId="1" xfId="0" applyFont="1" applyBorder="1"/>
    <xf numFmtId="9" fontId="3" fillId="0" borderId="1" xfId="1" applyFont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9FAA21-CC56-4432-B3B1-D8E0FBFFC069}">
  <dimension ref="C2:Z49"/>
  <sheetViews>
    <sheetView tabSelected="1" topLeftCell="A18" zoomScale="85" zoomScaleNormal="85" workbookViewId="0">
      <selection activeCell="C39" sqref="C39:K39"/>
    </sheetView>
  </sheetViews>
  <sheetFormatPr defaultRowHeight="14.4" x14ac:dyDescent="0.3"/>
  <cols>
    <col min="3" max="3" width="12.109375" customWidth="1"/>
    <col min="4" max="4" width="12.44140625" bestFit="1" customWidth="1"/>
    <col min="5" max="10" width="12.5546875" bestFit="1" customWidth="1"/>
    <col min="11" max="11" width="10.77734375" bestFit="1" customWidth="1"/>
    <col min="21" max="21" width="11.44140625" bestFit="1" customWidth="1"/>
    <col min="23" max="23" width="13.109375" bestFit="1" customWidth="1"/>
  </cols>
  <sheetData>
    <row r="2" spans="3:22" x14ac:dyDescent="0.3">
      <c r="C2" t="s">
        <v>9</v>
      </c>
    </row>
    <row r="4" spans="3:22" ht="26.4" x14ac:dyDescent="0.3">
      <c r="C4" s="4"/>
      <c r="D4" s="4" t="s">
        <v>8</v>
      </c>
      <c r="E4" s="4"/>
      <c r="F4" s="4" t="s">
        <v>0</v>
      </c>
      <c r="G4" s="4"/>
      <c r="H4" s="4" t="s">
        <v>1</v>
      </c>
      <c r="I4" s="4"/>
      <c r="J4" s="4" t="s">
        <v>2</v>
      </c>
      <c r="K4" s="4"/>
      <c r="L4" s="4" t="s">
        <v>3</v>
      </c>
      <c r="M4" s="4"/>
      <c r="N4" s="4" t="s">
        <v>4</v>
      </c>
      <c r="O4" s="4"/>
      <c r="P4" s="4" t="s">
        <v>5</v>
      </c>
      <c r="Q4" s="4"/>
      <c r="R4" s="4" t="s">
        <v>6</v>
      </c>
      <c r="S4" s="4"/>
      <c r="T4" s="4" t="s">
        <v>7</v>
      </c>
      <c r="U4" s="4"/>
      <c r="V4" s="4"/>
    </row>
    <row r="5" spans="3:22" x14ac:dyDescent="0.3">
      <c r="C5" s="4" t="s">
        <v>43</v>
      </c>
      <c r="D5" s="4"/>
      <c r="E5" s="4">
        <v>1670</v>
      </c>
      <c r="F5" s="4"/>
      <c r="G5" s="4">
        <v>1792</v>
      </c>
      <c r="H5" s="4"/>
      <c r="I5" s="4">
        <v>264</v>
      </c>
      <c r="J5" s="4"/>
      <c r="K5" s="4">
        <v>372</v>
      </c>
      <c r="L5" s="4"/>
      <c r="M5" s="4">
        <v>385</v>
      </c>
      <c r="N5" s="4"/>
      <c r="O5" s="4">
        <v>1746</v>
      </c>
      <c r="P5" s="4"/>
      <c r="Q5" s="4">
        <v>1208</v>
      </c>
      <c r="R5" s="4"/>
      <c r="S5" s="4">
        <v>126</v>
      </c>
      <c r="T5" s="4"/>
      <c r="U5" s="4"/>
      <c r="V5" s="4">
        <f>SUM(D5:T5)</f>
        <v>7563</v>
      </c>
    </row>
    <row r="6" spans="3:22" x14ac:dyDescent="0.3">
      <c r="C6" s="4" t="s">
        <v>44</v>
      </c>
      <c r="D6" s="4">
        <v>1478</v>
      </c>
      <c r="E6" s="4"/>
      <c r="F6" s="4">
        <v>569</v>
      </c>
      <c r="G6" s="4"/>
      <c r="H6" s="4">
        <v>1580</v>
      </c>
      <c r="I6" s="4"/>
      <c r="J6" s="4">
        <v>490</v>
      </c>
      <c r="K6" s="4"/>
      <c r="L6" s="4">
        <v>2520</v>
      </c>
      <c r="M6" s="4"/>
      <c r="N6" s="4">
        <v>205200</v>
      </c>
      <c r="O6" s="4"/>
      <c r="P6" s="4">
        <v>3756</v>
      </c>
      <c r="Q6" s="4"/>
      <c r="R6" s="4">
        <v>57600</v>
      </c>
      <c r="S6" s="4"/>
      <c r="T6" s="4">
        <v>1648</v>
      </c>
      <c r="U6" s="4"/>
      <c r="V6" s="4">
        <f>SUM(D6:T6)</f>
        <v>274841</v>
      </c>
    </row>
    <row r="7" spans="3:22" x14ac:dyDescent="0.3">
      <c r="N7">
        <v>10800</v>
      </c>
    </row>
    <row r="8" spans="3:22" x14ac:dyDescent="0.3">
      <c r="H8" s="10">
        <v>72</v>
      </c>
      <c r="N8" s="10">
        <f>N6-N7</f>
        <v>194400</v>
      </c>
      <c r="P8" s="10">
        <v>375</v>
      </c>
      <c r="R8" s="10">
        <v>193</v>
      </c>
    </row>
    <row r="11" spans="3:22" x14ac:dyDescent="0.3">
      <c r="C11" s="1"/>
    </row>
    <row r="12" spans="3:22" x14ac:dyDescent="0.3">
      <c r="C12" s="16" t="s">
        <v>10</v>
      </c>
      <c r="D12" s="17" t="s">
        <v>11</v>
      </c>
      <c r="E12" s="17"/>
      <c r="F12" s="17"/>
      <c r="G12" s="17"/>
      <c r="H12" s="17"/>
      <c r="I12" s="17"/>
      <c r="J12" s="17"/>
      <c r="K12" s="20"/>
    </row>
    <row r="13" spans="3:22" ht="45" x14ac:dyDescent="0.3">
      <c r="C13" s="16"/>
      <c r="D13" s="21" t="s">
        <v>12</v>
      </c>
      <c r="E13" s="21" t="s">
        <v>13</v>
      </c>
      <c r="F13" s="21" t="s">
        <v>14</v>
      </c>
      <c r="G13" s="21" t="s">
        <v>15</v>
      </c>
      <c r="H13" s="21" t="s">
        <v>16</v>
      </c>
      <c r="I13" s="21" t="s">
        <v>17</v>
      </c>
      <c r="J13" s="21" t="s">
        <v>18</v>
      </c>
      <c r="K13" s="22" t="s">
        <v>30</v>
      </c>
    </row>
    <row r="14" spans="3:22" x14ac:dyDescent="0.3">
      <c r="C14" s="3" t="s">
        <v>19</v>
      </c>
      <c r="D14" s="2">
        <v>0</v>
      </c>
      <c r="E14" s="2">
        <v>3</v>
      </c>
      <c r="F14" s="2">
        <v>2</v>
      </c>
      <c r="G14" s="2">
        <v>0</v>
      </c>
      <c r="H14" s="2">
        <v>1</v>
      </c>
      <c r="I14" s="2">
        <v>0</v>
      </c>
      <c r="J14" s="2">
        <v>3</v>
      </c>
      <c r="K14" s="20"/>
      <c r="N14" s="2" t="s">
        <v>31</v>
      </c>
      <c r="O14" s="2" t="s">
        <v>32</v>
      </c>
      <c r="P14" s="2" t="s">
        <v>33</v>
      </c>
      <c r="Q14" s="2" t="s">
        <v>34</v>
      </c>
      <c r="R14" s="2" t="s">
        <v>35</v>
      </c>
      <c r="S14" s="2" t="s">
        <v>36</v>
      </c>
      <c r="T14" s="2" t="s">
        <v>37</v>
      </c>
    </row>
    <row r="15" spans="3:22" x14ac:dyDescent="0.3">
      <c r="C15" s="3" t="s">
        <v>0</v>
      </c>
      <c r="D15" s="2">
        <v>4</v>
      </c>
      <c r="E15" s="2">
        <v>2</v>
      </c>
      <c r="F15" s="2">
        <v>3</v>
      </c>
      <c r="G15" s="2">
        <v>4</v>
      </c>
      <c r="H15" s="2">
        <v>2</v>
      </c>
      <c r="I15" s="2">
        <v>0</v>
      </c>
      <c r="J15" s="2">
        <v>2</v>
      </c>
      <c r="K15" s="20"/>
      <c r="N15" s="2" t="s">
        <v>38</v>
      </c>
      <c r="O15" s="2">
        <v>9</v>
      </c>
      <c r="P15" s="2"/>
      <c r="Q15" s="2"/>
      <c r="R15" s="2"/>
      <c r="S15" s="2"/>
      <c r="T15" s="2">
        <v>9</v>
      </c>
    </row>
    <row r="16" spans="3:22" x14ac:dyDescent="0.3">
      <c r="C16" s="3" t="s">
        <v>1</v>
      </c>
      <c r="D16" s="2">
        <v>2</v>
      </c>
      <c r="E16" s="2">
        <v>0</v>
      </c>
      <c r="F16" s="2">
        <v>0</v>
      </c>
      <c r="G16" s="2">
        <v>0</v>
      </c>
      <c r="H16" s="2">
        <v>0</v>
      </c>
      <c r="I16" s="2">
        <v>0</v>
      </c>
      <c r="J16" s="2">
        <v>0</v>
      </c>
      <c r="K16" s="20"/>
      <c r="N16" s="2" t="s">
        <v>39</v>
      </c>
      <c r="O16" s="2"/>
      <c r="P16" s="2">
        <v>1</v>
      </c>
      <c r="Q16" s="2"/>
      <c r="R16" s="2"/>
      <c r="S16" s="2"/>
      <c r="T16" s="2">
        <v>1</v>
      </c>
    </row>
    <row r="17" spans="3:26" x14ac:dyDescent="0.3">
      <c r="C17" s="3" t="s">
        <v>2</v>
      </c>
      <c r="D17" s="2">
        <v>0</v>
      </c>
      <c r="E17" s="2">
        <v>0</v>
      </c>
      <c r="F17" s="2">
        <v>0</v>
      </c>
      <c r="G17" s="2">
        <v>0</v>
      </c>
      <c r="H17" s="2">
        <v>1</v>
      </c>
      <c r="I17" s="2">
        <v>2</v>
      </c>
      <c r="J17" s="2">
        <v>0</v>
      </c>
      <c r="K17" s="20"/>
      <c r="N17" s="2" t="s">
        <v>40</v>
      </c>
      <c r="O17" s="2">
        <v>2</v>
      </c>
      <c r="P17" s="2">
        <v>1</v>
      </c>
      <c r="Q17" s="2"/>
      <c r="R17" s="2">
        <v>1</v>
      </c>
      <c r="S17" s="2"/>
      <c r="T17" s="2">
        <v>11</v>
      </c>
    </row>
    <row r="18" spans="3:26" x14ac:dyDescent="0.3">
      <c r="C18" s="3" t="s">
        <v>3</v>
      </c>
      <c r="D18" s="2">
        <v>0</v>
      </c>
      <c r="E18" s="2">
        <v>4</v>
      </c>
      <c r="F18" s="2">
        <v>0</v>
      </c>
      <c r="G18" s="2">
        <v>6</v>
      </c>
      <c r="H18" s="2">
        <v>0</v>
      </c>
      <c r="I18" s="2">
        <v>1</v>
      </c>
      <c r="J18" s="2">
        <v>1</v>
      </c>
      <c r="K18" s="20"/>
    </row>
    <row r="19" spans="3:26" x14ac:dyDescent="0.3">
      <c r="C19" s="3" t="s">
        <v>4</v>
      </c>
      <c r="D19" s="2">
        <v>0</v>
      </c>
      <c r="E19" s="2">
        <v>7</v>
      </c>
      <c r="F19" s="2">
        <v>3</v>
      </c>
      <c r="G19" s="2">
        <v>4</v>
      </c>
      <c r="H19" s="2">
        <v>5</v>
      </c>
      <c r="I19" s="2">
        <v>0</v>
      </c>
      <c r="J19" s="2">
        <v>4</v>
      </c>
      <c r="K19" s="20"/>
    </row>
    <row r="20" spans="3:26" x14ac:dyDescent="0.3">
      <c r="C20" s="3" t="s">
        <v>5</v>
      </c>
      <c r="D20" s="2">
        <v>2</v>
      </c>
      <c r="E20" s="2">
        <v>0</v>
      </c>
      <c r="F20" s="2">
        <v>2</v>
      </c>
      <c r="G20" s="2">
        <v>0</v>
      </c>
      <c r="H20" s="2">
        <v>0</v>
      </c>
      <c r="I20" s="2">
        <v>0</v>
      </c>
      <c r="J20" s="2">
        <v>0</v>
      </c>
      <c r="K20" s="20"/>
    </row>
    <row r="21" spans="3:26" x14ac:dyDescent="0.3">
      <c r="C21" s="3" t="s">
        <v>6</v>
      </c>
      <c r="D21" s="2">
        <v>0</v>
      </c>
      <c r="E21" s="2">
        <v>0</v>
      </c>
      <c r="F21" s="2">
        <v>0</v>
      </c>
      <c r="G21" s="2">
        <v>0</v>
      </c>
      <c r="H21" s="2">
        <v>0</v>
      </c>
      <c r="I21" s="2">
        <v>1</v>
      </c>
      <c r="J21" s="2">
        <v>0</v>
      </c>
      <c r="K21" s="20"/>
      <c r="L21">
        <f>16/9</f>
        <v>1.7777777777777777</v>
      </c>
    </row>
    <row r="22" spans="3:26" x14ac:dyDescent="0.3">
      <c r="C22" s="3" t="s">
        <v>7</v>
      </c>
      <c r="D22" s="2">
        <v>0</v>
      </c>
      <c r="E22" s="2">
        <v>0</v>
      </c>
      <c r="F22" s="2">
        <v>0</v>
      </c>
      <c r="G22" s="2">
        <v>0</v>
      </c>
      <c r="H22" s="2">
        <v>0</v>
      </c>
      <c r="I22" s="2">
        <v>0</v>
      </c>
      <c r="J22" s="2">
        <v>0</v>
      </c>
      <c r="K22" s="20"/>
    </row>
    <row r="23" spans="3:26" x14ac:dyDescent="0.3">
      <c r="C23" s="3" t="s">
        <v>20</v>
      </c>
      <c r="D23" s="9">
        <f>AVERAGE(D14:D22)</f>
        <v>0.88888888888888884</v>
      </c>
      <c r="E23" s="9">
        <f t="shared" ref="E23:J23" si="0">AVERAGE(E14:E22)</f>
        <v>1.7777777777777777</v>
      </c>
      <c r="F23" s="9">
        <f t="shared" si="0"/>
        <v>1.1111111111111112</v>
      </c>
      <c r="G23" s="9">
        <f t="shared" si="0"/>
        <v>1.5555555555555556</v>
      </c>
      <c r="H23" s="9">
        <f t="shared" si="0"/>
        <v>1</v>
      </c>
      <c r="I23" s="9">
        <f t="shared" si="0"/>
        <v>0.44444444444444442</v>
      </c>
      <c r="J23" s="9">
        <f t="shared" si="0"/>
        <v>1.1111111111111112</v>
      </c>
      <c r="K23" s="24">
        <f>SUM(D23:J23)</f>
        <v>7.8888888888888893</v>
      </c>
    </row>
    <row r="24" spans="3:26" x14ac:dyDescent="0.3">
      <c r="C24" s="23" t="s">
        <v>46</v>
      </c>
      <c r="D24" s="25">
        <f>(D23/$K$23)*$K$24</f>
        <v>0.11267605633802816</v>
      </c>
      <c r="E24" s="25">
        <f t="shared" ref="E24:J24" si="1">(E23/$K$23)*$K$24</f>
        <v>0.22535211267605632</v>
      </c>
      <c r="F24" s="25">
        <f t="shared" si="1"/>
        <v>0.14084507042253522</v>
      </c>
      <c r="G24" s="25">
        <f t="shared" si="1"/>
        <v>0.19718309859154928</v>
      </c>
      <c r="H24" s="25">
        <f t="shared" si="1"/>
        <v>0.12676056338028169</v>
      </c>
      <c r="I24" s="25">
        <f t="shared" si="1"/>
        <v>5.6338028169014079E-2</v>
      </c>
      <c r="J24" s="25">
        <f t="shared" si="1"/>
        <v>0.14084507042253522</v>
      </c>
      <c r="K24" s="26">
        <v>1</v>
      </c>
      <c r="L24" s="19">
        <f>SUM(D24:J24)</f>
        <v>1</v>
      </c>
    </row>
    <row r="25" spans="3:26" ht="26.4" x14ac:dyDescent="0.3">
      <c r="N25" s="2" t="s">
        <v>31</v>
      </c>
      <c r="O25" s="2" t="s">
        <v>32</v>
      </c>
      <c r="P25" s="2" t="s">
        <v>33</v>
      </c>
      <c r="Q25" s="2" t="s">
        <v>34</v>
      </c>
      <c r="R25" s="2" t="s">
        <v>35</v>
      </c>
      <c r="S25" s="2" t="s">
        <v>36</v>
      </c>
      <c r="T25" s="2" t="s">
        <v>41</v>
      </c>
      <c r="U25" s="2" t="s">
        <v>42</v>
      </c>
    </row>
    <row r="26" spans="3:26" x14ac:dyDescent="0.3">
      <c r="N26" s="2" t="s">
        <v>38</v>
      </c>
      <c r="O26" s="2">
        <f>V6-N8-H8-P8-R8</f>
        <v>79801</v>
      </c>
      <c r="P26" s="2"/>
      <c r="Q26" s="2"/>
      <c r="R26" s="2"/>
      <c r="S26" s="2"/>
      <c r="T26" s="2">
        <f>SUM(O26:S26)</f>
        <v>79801</v>
      </c>
      <c r="U26" s="12">
        <f>T26/T29*U29</f>
        <v>0.29035333156261256</v>
      </c>
    </row>
    <row r="27" spans="3:26" x14ac:dyDescent="0.3">
      <c r="N27" s="2" t="s">
        <v>39</v>
      </c>
      <c r="O27" s="2"/>
      <c r="P27" s="2">
        <f>H8</f>
        <v>72</v>
      </c>
      <c r="Q27" s="2"/>
      <c r="R27" s="2"/>
      <c r="S27" s="2"/>
      <c r="T27" s="2">
        <f t="shared" ref="T27:T28" si="2">SUM(O27:S27)</f>
        <v>72</v>
      </c>
      <c r="U27" s="12">
        <f>T27/T29*U29</f>
        <v>2.6196964790551626E-4</v>
      </c>
    </row>
    <row r="28" spans="3:26" x14ac:dyDescent="0.3">
      <c r="N28" s="2" t="s">
        <v>40</v>
      </c>
      <c r="O28" s="2">
        <f>N8</f>
        <v>194400</v>
      </c>
      <c r="P28" s="2">
        <f>P8</f>
        <v>375</v>
      </c>
      <c r="Q28" s="2"/>
      <c r="R28" s="2">
        <f>R8</f>
        <v>193</v>
      </c>
      <c r="S28" s="2"/>
      <c r="T28" s="2">
        <f t="shared" si="2"/>
        <v>194968</v>
      </c>
      <c r="U28" s="12">
        <f>T28/T29*U29</f>
        <v>0.70938469878948196</v>
      </c>
      <c r="V28">
        <v>236</v>
      </c>
      <c r="W28" s="15">
        <f>O28-V28</f>
        <v>194164</v>
      </c>
      <c r="Y28" s="14">
        <f>V28/T29*U29</f>
        <v>8.5867829035697E-4</v>
      </c>
      <c r="Z28" s="14">
        <f>W28/T29*U29</f>
        <v>0.70645937105453693</v>
      </c>
    </row>
    <row r="29" spans="3:26" x14ac:dyDescent="0.3">
      <c r="C29" s="16" t="s">
        <v>10</v>
      </c>
      <c r="D29" s="16" t="s">
        <v>21</v>
      </c>
      <c r="E29" s="16" t="s">
        <v>22</v>
      </c>
      <c r="F29" s="16"/>
      <c r="G29" s="16"/>
      <c r="H29" s="16"/>
      <c r="I29" s="16"/>
      <c r="J29" s="16"/>
      <c r="K29" s="16"/>
      <c r="N29" s="2" t="s">
        <v>30</v>
      </c>
      <c r="O29" s="2">
        <f>SUM(O26:O28)</f>
        <v>274201</v>
      </c>
      <c r="P29" s="2">
        <f t="shared" ref="P29:T29" si="3">SUM(P26:P28)</f>
        <v>447</v>
      </c>
      <c r="Q29" s="2">
        <f t="shared" si="3"/>
        <v>0</v>
      </c>
      <c r="R29" s="2">
        <f t="shared" si="3"/>
        <v>193</v>
      </c>
      <c r="S29" s="2">
        <f t="shared" si="3"/>
        <v>0</v>
      </c>
      <c r="T29" s="2">
        <f t="shared" si="3"/>
        <v>274841</v>
      </c>
      <c r="U29" s="11">
        <v>1</v>
      </c>
      <c r="W29" s="13"/>
    </row>
    <row r="30" spans="3:26" ht="67.2" x14ac:dyDescent="0.3">
      <c r="C30" s="16"/>
      <c r="D30" s="18"/>
      <c r="E30" s="5" t="s">
        <v>23</v>
      </c>
      <c r="F30" s="5" t="s">
        <v>24</v>
      </c>
      <c r="G30" s="5" t="s">
        <v>25</v>
      </c>
      <c r="H30" s="5" t="s">
        <v>26</v>
      </c>
      <c r="I30" s="5" t="s">
        <v>27</v>
      </c>
      <c r="J30" s="5" t="s">
        <v>28</v>
      </c>
      <c r="K30" s="5" t="s">
        <v>29</v>
      </c>
    </row>
    <row r="31" spans="3:26" ht="26.4" x14ac:dyDescent="0.3">
      <c r="C31" s="7" t="s">
        <v>12</v>
      </c>
      <c r="D31" s="2">
        <v>0.89</v>
      </c>
      <c r="E31" s="2">
        <v>0.89</v>
      </c>
      <c r="F31" s="2">
        <v>2.67</v>
      </c>
      <c r="G31" s="2"/>
      <c r="H31" s="2">
        <v>0.89</v>
      </c>
      <c r="I31" s="2">
        <v>2.67</v>
      </c>
      <c r="J31" s="2">
        <v>2.67</v>
      </c>
      <c r="K31" s="2"/>
    </row>
    <row r="32" spans="3:26" x14ac:dyDescent="0.3">
      <c r="C32" s="7" t="s">
        <v>13</v>
      </c>
      <c r="D32" s="2">
        <v>1.78</v>
      </c>
      <c r="E32" s="2">
        <v>16.02</v>
      </c>
      <c r="F32" s="2">
        <v>16.02</v>
      </c>
      <c r="G32" s="2">
        <v>1.78</v>
      </c>
      <c r="H32" s="2"/>
      <c r="I32" s="2">
        <v>5.34</v>
      </c>
      <c r="J32" s="2">
        <v>5.34</v>
      </c>
      <c r="K32" s="2"/>
    </row>
    <row r="33" spans="3:22" ht="26.4" x14ac:dyDescent="0.3">
      <c r="C33" s="7" t="s">
        <v>14</v>
      </c>
      <c r="D33" s="2">
        <v>1.1100000000000001</v>
      </c>
      <c r="E33" s="2">
        <v>9.99</v>
      </c>
      <c r="F33" s="2"/>
      <c r="G33" s="2"/>
      <c r="H33" s="2"/>
      <c r="I33" s="2"/>
      <c r="J33" s="2"/>
      <c r="K33" s="2">
        <v>1.1100000000000001</v>
      </c>
    </row>
    <row r="34" spans="3:22" x14ac:dyDescent="0.3">
      <c r="C34" s="7" t="s">
        <v>15</v>
      </c>
      <c r="D34" s="2">
        <v>1.56</v>
      </c>
      <c r="E34" s="2">
        <v>14.04</v>
      </c>
      <c r="F34" s="2"/>
      <c r="G34" s="2">
        <v>4.68</v>
      </c>
      <c r="H34" s="2">
        <v>1.56</v>
      </c>
      <c r="I34" s="2"/>
      <c r="J34" s="2">
        <v>1.56</v>
      </c>
      <c r="K34" s="2"/>
      <c r="O34" s="6"/>
      <c r="P34" s="6"/>
      <c r="Q34" s="6"/>
      <c r="R34" s="6"/>
      <c r="S34" s="6"/>
      <c r="T34" s="6"/>
      <c r="U34" s="6"/>
    </row>
    <row r="35" spans="3:22" x14ac:dyDescent="0.3">
      <c r="C35" s="7" t="s">
        <v>16</v>
      </c>
      <c r="D35" s="9">
        <v>1</v>
      </c>
      <c r="E35" s="9">
        <v>3</v>
      </c>
      <c r="F35" s="9">
        <v>9</v>
      </c>
      <c r="G35" s="9">
        <v>3</v>
      </c>
      <c r="H35" s="9"/>
      <c r="I35" s="9">
        <v>9</v>
      </c>
      <c r="J35" s="9">
        <v>3</v>
      </c>
      <c r="K35" s="9">
        <v>1</v>
      </c>
    </row>
    <row r="36" spans="3:22" x14ac:dyDescent="0.3">
      <c r="C36" s="7" t="s">
        <v>17</v>
      </c>
      <c r="D36" s="2">
        <v>0.44</v>
      </c>
      <c r="E36" s="2">
        <v>3.96</v>
      </c>
      <c r="F36" s="2">
        <v>0.44</v>
      </c>
      <c r="G36" s="2"/>
      <c r="H36" s="2"/>
      <c r="I36" s="2"/>
      <c r="J36" s="2"/>
      <c r="K36" s="2"/>
    </row>
    <row r="37" spans="3:22" x14ac:dyDescent="0.3">
      <c r="C37" s="7" t="s">
        <v>18</v>
      </c>
      <c r="D37" s="2">
        <v>1.1100000000000001</v>
      </c>
      <c r="E37" s="2">
        <v>1.1100000000000001</v>
      </c>
      <c r="F37" s="2"/>
      <c r="G37" s="2"/>
      <c r="H37" s="2">
        <v>9.99</v>
      </c>
      <c r="I37" s="2"/>
      <c r="J37" s="2"/>
      <c r="K37" s="2"/>
      <c r="O37" s="6"/>
    </row>
    <row r="38" spans="3:22" x14ac:dyDescent="0.3">
      <c r="C38" s="3" t="s">
        <v>30</v>
      </c>
      <c r="D38" s="8">
        <f>SUM(D31:D37)</f>
        <v>7.8900000000000006</v>
      </c>
      <c r="E38" s="8">
        <f t="shared" ref="E38:K38" si="4">SUM(E31:E37)</f>
        <v>49.01</v>
      </c>
      <c r="F38" s="8">
        <f t="shared" si="4"/>
        <v>28.13</v>
      </c>
      <c r="G38" s="8">
        <f t="shared" si="4"/>
        <v>9.4600000000000009</v>
      </c>
      <c r="H38" s="8">
        <f t="shared" si="4"/>
        <v>12.440000000000001</v>
      </c>
      <c r="I38" s="8">
        <f t="shared" si="4"/>
        <v>17.009999999999998</v>
      </c>
      <c r="J38" s="8">
        <f t="shared" si="4"/>
        <v>12.57</v>
      </c>
      <c r="K38" s="8">
        <f t="shared" si="4"/>
        <v>2.1100000000000003</v>
      </c>
      <c r="L38" s="27">
        <f>SUM(E38:K38)</f>
        <v>130.72999999999999</v>
      </c>
      <c r="O38" s="6"/>
    </row>
    <row r="39" spans="3:22" x14ac:dyDescent="0.3">
      <c r="C39" s="23" t="s">
        <v>46</v>
      </c>
      <c r="D39" s="28"/>
      <c r="E39" s="29">
        <f>(E38/$L$38)*$L$39</f>
        <v>0.37489482138759278</v>
      </c>
      <c r="F39" s="29">
        <f t="shared" ref="F39:K39" si="5">(F38/$L$38)*$L$39</f>
        <v>0.21517631760116271</v>
      </c>
      <c r="G39" s="29">
        <f t="shared" si="5"/>
        <v>7.2362885336189106E-2</v>
      </c>
      <c r="H39" s="29">
        <f t="shared" si="5"/>
        <v>9.5157959152451635E-2</v>
      </c>
      <c r="I39" s="29">
        <f t="shared" si="5"/>
        <v>0.13011550523980722</v>
      </c>
      <c r="J39" s="29">
        <f t="shared" si="5"/>
        <v>9.6152375124302011E-2</v>
      </c>
      <c r="K39" s="29">
        <f t="shared" si="5"/>
        <v>1.6140136158494613E-2</v>
      </c>
      <c r="L39" s="19">
        <v>1</v>
      </c>
      <c r="O39" s="6"/>
    </row>
    <row r="40" spans="3:22" x14ac:dyDescent="0.3">
      <c r="O40" s="6"/>
    </row>
    <row r="41" spans="3:22" x14ac:dyDescent="0.3">
      <c r="O41" s="6"/>
    </row>
    <row r="42" spans="3:22" x14ac:dyDescent="0.3">
      <c r="O42" s="6"/>
    </row>
    <row r="43" spans="3:22" x14ac:dyDescent="0.3">
      <c r="E43">
        <f>D32*D38/100</f>
        <v>0.14044200000000001</v>
      </c>
      <c r="F43">
        <f>D34*D38/100</f>
        <v>0.12308400000000001</v>
      </c>
      <c r="O43" s="6"/>
    </row>
    <row r="45" spans="3:22" x14ac:dyDescent="0.3">
      <c r="C45" t="s">
        <v>45</v>
      </c>
    </row>
    <row r="47" spans="3:22" ht="26.4" x14ac:dyDescent="0.3">
      <c r="C47" s="4"/>
      <c r="D47" s="4" t="s">
        <v>8</v>
      </c>
      <c r="E47" s="4"/>
      <c r="F47" s="4" t="s">
        <v>0</v>
      </c>
      <c r="G47" s="4"/>
      <c r="H47" s="4" t="s">
        <v>1</v>
      </c>
      <c r="I47" s="4"/>
      <c r="J47" s="4" t="s">
        <v>2</v>
      </c>
      <c r="K47" s="4"/>
      <c r="L47" s="4" t="s">
        <v>3</v>
      </c>
      <c r="M47" s="4"/>
      <c r="N47" s="4" t="s">
        <v>4</v>
      </c>
      <c r="O47" s="4"/>
      <c r="P47" s="4" t="s">
        <v>5</v>
      </c>
      <c r="Q47" s="4"/>
      <c r="R47" s="4" t="s">
        <v>6</v>
      </c>
      <c r="S47" s="4"/>
      <c r="T47" s="4" t="s">
        <v>7</v>
      </c>
      <c r="U47" s="4"/>
      <c r="V47" s="4"/>
    </row>
    <row r="48" spans="3:22" x14ac:dyDescent="0.3">
      <c r="C48" s="4" t="s">
        <v>43</v>
      </c>
      <c r="D48" s="4"/>
      <c r="E48" s="4">
        <v>1670</v>
      </c>
      <c r="F48" s="4"/>
      <c r="G48" s="4">
        <v>1792</v>
      </c>
      <c r="H48" s="4"/>
      <c r="I48" s="4">
        <v>264</v>
      </c>
      <c r="J48" s="4"/>
      <c r="K48" s="4">
        <v>372</v>
      </c>
      <c r="L48" s="4"/>
      <c r="M48" s="4">
        <v>385</v>
      </c>
      <c r="N48" s="4"/>
      <c r="O48" s="4">
        <v>1746</v>
      </c>
      <c r="P48" s="4"/>
      <c r="Q48" s="4">
        <v>1208</v>
      </c>
      <c r="R48" s="4"/>
      <c r="S48" s="4">
        <v>126</v>
      </c>
      <c r="T48" s="4"/>
      <c r="U48" s="4"/>
      <c r="V48" s="4">
        <f>SUM(D48:T48)</f>
        <v>7563</v>
      </c>
    </row>
    <row r="49" spans="3:22" x14ac:dyDescent="0.3">
      <c r="C49" s="4" t="s">
        <v>44</v>
      </c>
      <c r="D49" s="4">
        <v>1478</v>
      </c>
      <c r="E49" s="4"/>
      <c r="F49" s="4">
        <v>569</v>
      </c>
      <c r="G49" s="4"/>
      <c r="H49" s="4">
        <v>1508</v>
      </c>
      <c r="I49" s="4"/>
      <c r="J49" s="4">
        <v>490</v>
      </c>
      <c r="K49" s="4"/>
      <c r="L49" s="4">
        <v>2520</v>
      </c>
      <c r="M49" s="4"/>
      <c r="N49" s="4">
        <v>10800</v>
      </c>
      <c r="O49" s="4"/>
      <c r="P49" s="4">
        <v>1690</v>
      </c>
      <c r="Q49" s="4"/>
      <c r="R49" s="4">
        <v>57407</v>
      </c>
      <c r="S49" s="4"/>
      <c r="T49" s="4">
        <v>1648</v>
      </c>
      <c r="U49" s="4"/>
      <c r="V49" s="4">
        <f>SUM(D49:T49)</f>
        <v>78110</v>
      </c>
    </row>
  </sheetData>
  <mergeCells count="5">
    <mergeCell ref="C12:C13"/>
    <mergeCell ref="D12:J12"/>
    <mergeCell ref="C29:C30"/>
    <mergeCell ref="D29:D30"/>
    <mergeCell ref="E29:K29"/>
  </mergeCells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Digitaloffice0506</dc:creator>
  <cp:lastModifiedBy>Digitaloffice0506</cp:lastModifiedBy>
  <dcterms:created xsi:type="dcterms:W3CDTF">2024-04-29T17:07:09Z</dcterms:created>
  <dcterms:modified xsi:type="dcterms:W3CDTF">2024-05-29T06:21:15Z</dcterms:modified>
</cp:coreProperties>
</file>